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480" yWindow="75" windowWidth="19095" windowHeight="438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C44" i="1"/>
  <c r="C42"/>
  <c r="C40"/>
  <c r="C43" s="1"/>
  <c r="C39"/>
  <c r="C41" s="1"/>
  <c r="C38"/>
  <c r="C36"/>
  <c r="C35"/>
  <c r="C26"/>
  <c r="C25"/>
  <c r="C6"/>
  <c r="C45" l="1"/>
  <c r="C27"/>
  <c r="C28" s="1"/>
  <c r="C7"/>
</calcChain>
</file>

<file path=xl/sharedStrings.xml><?xml version="1.0" encoding="utf-8"?>
<sst xmlns="http://schemas.openxmlformats.org/spreadsheetml/2006/main" count="34" uniqueCount="26">
  <si>
    <t>Armi in parallelo</t>
  </si>
  <si>
    <t>Peso del grave &lt;P&gt; in [kg]</t>
  </si>
  <si>
    <r>
      <t>Angolo &lt;</t>
    </r>
    <r>
      <rPr>
        <sz val="11"/>
        <color theme="1"/>
        <rFont val="Symbol"/>
        <family val="1"/>
        <charset val="2"/>
      </rPr>
      <t>a</t>
    </r>
    <r>
      <rPr>
        <vertAlign val="superscript"/>
        <sz val="11"/>
        <color theme="1"/>
        <rFont val="Symbol"/>
        <family val="1"/>
        <charset val="2"/>
      </rPr>
      <t>rad</t>
    </r>
    <r>
      <rPr>
        <sz val="11"/>
        <color theme="1"/>
        <rFont val="Calibri"/>
        <family val="2"/>
      </rPr>
      <t>&gt; in radianti</t>
    </r>
  </si>
  <si>
    <r>
      <t>Angolo &lt;</t>
    </r>
    <r>
      <rPr>
        <sz val="11"/>
        <rFont val="Symbol"/>
        <family val="1"/>
        <charset val="2"/>
      </rPr>
      <t>a°</t>
    </r>
    <r>
      <rPr>
        <sz val="11"/>
        <rFont val="Calibri"/>
        <family val="2"/>
      </rPr>
      <t>&gt; in gradi sessadecimali</t>
    </r>
  </si>
  <si>
    <t xml:space="preserve">     Direzione delle gasse simmetriche rispetto la verticale</t>
  </si>
  <si>
    <t xml:space="preserve">     Direzioni delle gasse asimmitriche rispetto la verticale</t>
  </si>
  <si>
    <r>
      <t>Angolo &lt;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Calibri"/>
        <family val="2"/>
        <scheme val="minor"/>
      </rPr>
      <t>°&gt; in gradi sessadecimali</t>
    </r>
  </si>
  <si>
    <r>
      <t>Abgolo &lt;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>°&gt; in gradi sessadecimali</t>
    </r>
  </si>
  <si>
    <r>
      <t>Angolo &lt;</t>
    </r>
    <r>
      <rPr>
        <sz val="11"/>
        <color theme="1"/>
        <rFont val="Symbol"/>
        <family val="1"/>
        <charset val="2"/>
      </rPr>
      <t>b</t>
    </r>
    <r>
      <rPr>
        <vertAlign val="superscript"/>
        <sz val="11"/>
        <color theme="1"/>
        <rFont val="Calibri"/>
        <family val="2"/>
        <scheme val="minor"/>
      </rPr>
      <t>rad</t>
    </r>
    <r>
      <rPr>
        <sz val="11"/>
        <color theme="1"/>
        <rFont val="Calibri"/>
        <family val="2"/>
        <scheme val="minor"/>
      </rPr>
      <t>&gt; in radianti</t>
    </r>
  </si>
  <si>
    <r>
      <t>Angolo &lt;</t>
    </r>
    <r>
      <rPr>
        <sz val="11"/>
        <color theme="1"/>
        <rFont val="Symbol"/>
        <family val="1"/>
        <charset val="2"/>
      </rPr>
      <t>a</t>
    </r>
    <r>
      <rPr>
        <vertAlign val="superscript"/>
        <sz val="11"/>
        <color theme="1"/>
        <rFont val="Calibri"/>
        <family val="2"/>
        <scheme val="minor"/>
      </rPr>
      <t>rad</t>
    </r>
    <r>
      <rPr>
        <sz val="11"/>
        <color theme="1"/>
        <rFont val="Calibri"/>
        <family val="2"/>
        <scheme val="minor"/>
      </rPr>
      <t>&gt; in radianti</t>
    </r>
  </si>
  <si>
    <t>Input</t>
  </si>
  <si>
    <t>Output</t>
  </si>
  <si>
    <t>Sollecitazione &lt;F2&gt; sull'ancoraggio &lt;B&gt;, in [kg]</t>
  </si>
  <si>
    <t>Sollecitazione &lt;F1&gt; sull'ancoraggio &lt;A&gt;, in [kg]</t>
  </si>
  <si>
    <t xml:space="preserve">     Deviatori</t>
  </si>
  <si>
    <t>Forza &lt;F2&gt; che si genera sulla corda a monte del rinvio, in [kg]</t>
  </si>
  <si>
    <t>Coefficiente d'attrito del moschettone</t>
  </si>
  <si>
    <t>Forza &lt;F&gt; che si genera sull'ancoraggio &lt;W&gt;, in [kg]</t>
  </si>
  <si>
    <r>
      <t>Angolo &lt;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>°&gt; in gradi sessadecimali</t>
    </r>
  </si>
  <si>
    <r>
      <t>Angolo &lt;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Calibri"/>
        <family val="2"/>
        <scheme val="minor"/>
      </rPr>
      <t>°&gt; in gradi sessadecimali</t>
    </r>
  </si>
  <si>
    <t>Calcolo intermedio per &lt;F&gt; [z], in radianti</t>
  </si>
  <si>
    <t>Calcolo intermedio &lt;Fx&gt; = P - Fx2</t>
  </si>
  <si>
    <r>
      <t>Calcolo intermedio &lt;Fx1&gt; = sen(</t>
    </r>
    <r>
      <rPr>
        <sz val="11"/>
        <color theme="1"/>
        <rFont val="Symbol"/>
        <family val="1"/>
        <charset val="2"/>
      </rPr>
      <t>a°</t>
    </r>
    <r>
      <rPr>
        <sz val="11"/>
        <color theme="1"/>
        <rFont val="Calibri"/>
        <family val="2"/>
        <scheme val="minor"/>
      </rPr>
      <t>) per &lt;F&gt;</t>
    </r>
  </si>
  <si>
    <r>
      <t>Calcolo intermedio &lt;Fx2&gt; = cos(</t>
    </r>
    <r>
      <rPr>
        <sz val="11"/>
        <color theme="1"/>
        <rFont val="Symbol"/>
        <family val="1"/>
        <charset val="2"/>
      </rPr>
      <t>a°</t>
    </r>
    <r>
      <rPr>
        <sz val="11"/>
        <color theme="1"/>
        <rFont val="Calibri"/>
        <family val="2"/>
        <scheme val="minor"/>
      </rPr>
      <t>) per &lt;F&gt;</t>
    </r>
  </si>
  <si>
    <t>Fora &lt;F&gt; che si genera su ogni ancoraggio, in [kg]</t>
  </si>
  <si>
    <t>Rendimento del moschettone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</si>
</sst>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Symbol"/>
      <family val="1"/>
      <charset val="2"/>
    </font>
    <font>
      <b/>
      <sz val="18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name val="Symbol"/>
      <family val="1"/>
      <charset val="2"/>
    </font>
    <font>
      <sz val="11"/>
      <name val="Calibri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rgb="FF6633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/>
    <xf numFmtId="0" fontId="6" fillId="2" borderId="0" xfId="0" applyFont="1" applyFill="1"/>
    <xf numFmtId="0" fontId="0" fillId="3" borderId="0" xfId="0" applyFill="1"/>
    <xf numFmtId="0" fontId="3" fillId="4" borderId="0" xfId="0" applyFont="1" applyFill="1"/>
    <xf numFmtId="0" fontId="0" fillId="2" borderId="0" xfId="0" applyFill="1"/>
    <xf numFmtId="0" fontId="10" fillId="0" borderId="0" xfId="0" applyFont="1" applyAlignment="1">
      <alignment horizontal="center"/>
    </xf>
    <xf numFmtId="0" fontId="0" fillId="4" borderId="0" xfId="0" applyFill="1"/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6633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66675</xdr:colOff>
      <xdr:row>2</xdr:row>
      <xdr:rowOff>0</xdr:rowOff>
    </xdr:from>
    <xdr:ext cx="4752000" cy="1158074"/>
    <xdr:sp macro="" textlink="">
      <xdr:nvSpPr>
        <xdr:cNvPr id="2" name="CasellaDiTesto 1"/>
        <xdr:cNvSpPr txBox="1"/>
      </xdr:nvSpPr>
      <xdr:spPr>
        <a:xfrm>
          <a:off x="6153150" y="485775"/>
          <a:ext cx="4752000" cy="115807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sugli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Armi in parallelo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per calcolare le forze che si generano sugli ancoraggi,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La ternica degli armi nella pratica speleologica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7</xdr:col>
      <xdr:colOff>171450</xdr:colOff>
      <xdr:row>8</xdr:row>
      <xdr:rowOff>19050</xdr:rowOff>
    </xdr:from>
    <xdr:ext cx="3312190" cy="624595"/>
    <xdr:sp macro="" textlink="">
      <xdr:nvSpPr>
        <xdr:cNvPr id="3" name="CasellaDiTesto 2"/>
        <xdr:cNvSpPr txBox="1"/>
      </xdr:nvSpPr>
      <xdr:spPr>
        <a:xfrm>
          <a:off x="6867525" y="1666875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twoCellAnchor editAs="oneCell">
    <xdr:from>
      <xdr:col>4</xdr:col>
      <xdr:colOff>20</xdr:colOff>
      <xdr:row>19</xdr:row>
      <xdr:rowOff>10</xdr:rowOff>
    </xdr:from>
    <xdr:to>
      <xdr:col>5</xdr:col>
      <xdr:colOff>602000</xdr:colOff>
      <xdr:row>29</xdr:row>
      <xdr:rowOff>152410</xdr:rowOff>
    </xdr:to>
    <xdr:pic>
      <xdr:nvPicPr>
        <xdr:cNvPr id="7" name="Immagine 6" descr="Armo parallelo_b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72120" y="3743335"/>
          <a:ext cx="1211580" cy="2114550"/>
        </a:xfrm>
        <a:prstGeom prst="rect">
          <a:avLst/>
        </a:prstGeom>
      </xdr:spPr>
    </xdr:pic>
    <xdr:clientData/>
  </xdr:twoCellAnchor>
  <xdr:oneCellAnchor>
    <xdr:from>
      <xdr:col>13</xdr:col>
      <xdr:colOff>590550</xdr:colOff>
      <xdr:row>0</xdr:row>
      <xdr:rowOff>19050</xdr:rowOff>
    </xdr:from>
    <xdr:ext cx="618824" cy="280205"/>
    <xdr:sp macro="" textlink="">
      <xdr:nvSpPr>
        <xdr:cNvPr id="8" name="CasellaDiTesto 7"/>
        <xdr:cNvSpPr txBox="1"/>
      </xdr:nvSpPr>
      <xdr:spPr>
        <a:xfrm>
          <a:off x="11449050" y="19050"/>
          <a:ext cx="618824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/>
            <a:t>7E7-05</a:t>
          </a:r>
        </a:p>
      </xdr:txBody>
    </xdr:sp>
    <xdr:clientData/>
  </xdr:oneCellAnchor>
  <xdr:twoCellAnchor editAs="oneCell">
    <xdr:from>
      <xdr:col>4</xdr:col>
      <xdr:colOff>16</xdr:colOff>
      <xdr:row>32</xdr:row>
      <xdr:rowOff>104791</xdr:rowOff>
    </xdr:from>
    <xdr:to>
      <xdr:col>6</xdr:col>
      <xdr:colOff>279670</xdr:colOff>
      <xdr:row>43</xdr:row>
      <xdr:rowOff>108982</xdr:rowOff>
    </xdr:to>
    <xdr:pic>
      <xdr:nvPicPr>
        <xdr:cNvPr id="10" name="Immagine 9" descr="Deviatore.JP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34041" y="6381766"/>
          <a:ext cx="1498854" cy="2128266"/>
        </a:xfrm>
        <a:prstGeom prst="rect">
          <a:avLst/>
        </a:prstGeom>
      </xdr:spPr>
    </xdr:pic>
    <xdr:clientData/>
  </xdr:twoCellAnchor>
  <xdr:oneCellAnchor>
    <xdr:from>
      <xdr:col>11</xdr:col>
      <xdr:colOff>504825</xdr:colOff>
      <xdr:row>47</xdr:row>
      <xdr:rowOff>0</xdr:rowOff>
    </xdr:from>
    <xdr:ext cx="1929311" cy="371705"/>
    <xdr:sp macro="" textlink="">
      <xdr:nvSpPr>
        <xdr:cNvPr id="11" name="CasellaDiTesto 10"/>
        <xdr:cNvSpPr txBox="1"/>
      </xdr:nvSpPr>
      <xdr:spPr>
        <a:xfrm>
          <a:off x="10306050" y="9163050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12</xdr:col>
      <xdr:colOff>161956</xdr:colOff>
      <xdr:row>48</xdr:row>
      <xdr:rowOff>133373</xdr:rowOff>
    </xdr:from>
    <xdr:to>
      <xdr:col>14</xdr:col>
      <xdr:colOff>340851</xdr:colOff>
      <xdr:row>51</xdr:row>
      <xdr:rowOff>150444</xdr:rowOff>
    </xdr:to>
    <xdr:pic>
      <xdr:nvPicPr>
        <xdr:cNvPr id="12" name="Immagine 11" descr="Firma_BN.bmp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0572781" y="9486923"/>
          <a:ext cx="1398095" cy="588571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0</xdr:col>
      <xdr:colOff>609606</xdr:colOff>
      <xdr:row>7</xdr:row>
      <xdr:rowOff>161928</xdr:rowOff>
    </xdr:from>
    <xdr:to>
      <xdr:col>1</xdr:col>
      <xdr:colOff>519119</xdr:colOff>
      <xdr:row>16</xdr:row>
      <xdr:rowOff>183359</xdr:rowOff>
    </xdr:to>
    <xdr:pic>
      <xdr:nvPicPr>
        <xdr:cNvPr id="14" name="Immagine 13" descr="Armi parallelo.jp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606" y="1619253"/>
          <a:ext cx="3614738" cy="1735931"/>
        </a:xfrm>
        <a:prstGeom prst="rect">
          <a:avLst/>
        </a:prstGeom>
      </xdr:spPr>
    </xdr:pic>
    <xdr:clientData/>
  </xdr:twoCellAnchor>
  <xdr:twoCellAnchor>
    <xdr:from>
      <xdr:col>0</xdr:col>
      <xdr:colOff>3086100</xdr:colOff>
      <xdr:row>13</xdr:row>
      <xdr:rowOff>152400</xdr:rowOff>
    </xdr:from>
    <xdr:to>
      <xdr:col>1</xdr:col>
      <xdr:colOff>238125</xdr:colOff>
      <xdr:row>16</xdr:row>
      <xdr:rowOff>38100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086100" y="2752725"/>
          <a:ext cx="857250" cy="457200"/>
        </a:xfrm>
        <a:prstGeom prst="rect">
          <a:avLst/>
        </a:prstGeom>
        <a:noFill/>
      </xdr:spPr>
    </xdr:pic>
    <xdr:clientData/>
  </xdr:twoCellAnchor>
  <xdr:twoCellAnchor>
    <xdr:from>
      <xdr:col>7</xdr:col>
      <xdr:colOff>0</xdr:colOff>
      <xdr:row>20</xdr:row>
      <xdr:rowOff>0</xdr:rowOff>
    </xdr:from>
    <xdr:to>
      <xdr:col>9</xdr:col>
      <xdr:colOff>485775</xdr:colOff>
      <xdr:row>22</xdr:row>
      <xdr:rowOff>114300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362825" y="3933825"/>
          <a:ext cx="1704975" cy="4953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7</xdr:col>
      <xdr:colOff>0</xdr:colOff>
      <xdr:row>24</xdr:row>
      <xdr:rowOff>28575</xdr:rowOff>
    </xdr:from>
    <xdr:to>
      <xdr:col>8</xdr:col>
      <xdr:colOff>438150</xdr:colOff>
      <xdr:row>25</xdr:row>
      <xdr:rowOff>161925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362825" y="4724400"/>
          <a:ext cx="1047750" cy="35242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7</xdr:col>
      <xdr:colOff>0</xdr:colOff>
      <xdr:row>34</xdr:row>
      <xdr:rowOff>19050</xdr:rowOff>
    </xdr:from>
    <xdr:to>
      <xdr:col>7</xdr:col>
      <xdr:colOff>485775</xdr:colOff>
      <xdr:row>35</xdr:row>
      <xdr:rowOff>9525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362825" y="6677025"/>
          <a:ext cx="485775" cy="1809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9525</xdr:colOff>
      <xdr:row>33</xdr:row>
      <xdr:rowOff>104775</xdr:rowOff>
    </xdr:from>
    <xdr:to>
      <xdr:col>9</xdr:col>
      <xdr:colOff>457200</xdr:colOff>
      <xdr:row>35</xdr:row>
      <xdr:rowOff>95250</xdr:rowOff>
    </xdr:to>
    <xdr:pic>
      <xdr:nvPicPr>
        <xdr:cNvPr id="102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8591550" y="6572250"/>
          <a:ext cx="447675" cy="3714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7</xdr:col>
      <xdr:colOff>0</xdr:colOff>
      <xdr:row>36</xdr:row>
      <xdr:rowOff>0</xdr:rowOff>
    </xdr:from>
    <xdr:to>
      <xdr:col>11</xdr:col>
      <xdr:colOff>209550</xdr:colOff>
      <xdr:row>37</xdr:row>
      <xdr:rowOff>28575</xdr:rowOff>
    </xdr:to>
    <xdr:pic>
      <xdr:nvPicPr>
        <xdr:cNvPr id="103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362825" y="7038975"/>
          <a:ext cx="2647950" cy="2190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7</xdr:col>
      <xdr:colOff>9525</xdr:colOff>
      <xdr:row>38</xdr:row>
      <xdr:rowOff>19050</xdr:rowOff>
    </xdr:from>
    <xdr:to>
      <xdr:col>8</xdr:col>
      <xdr:colOff>161925</xdr:colOff>
      <xdr:row>39</xdr:row>
      <xdr:rowOff>9525</xdr:rowOff>
    </xdr:to>
    <xdr:pic>
      <xdr:nvPicPr>
        <xdr:cNvPr id="1031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372350" y="7467600"/>
          <a:ext cx="762000" cy="1809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7</xdr:col>
      <xdr:colOff>0</xdr:colOff>
      <xdr:row>39</xdr:row>
      <xdr:rowOff>180975</xdr:rowOff>
    </xdr:from>
    <xdr:to>
      <xdr:col>9</xdr:col>
      <xdr:colOff>438150</xdr:colOff>
      <xdr:row>41</xdr:row>
      <xdr:rowOff>142875</xdr:rowOff>
    </xdr:to>
    <xdr:pic>
      <xdr:nvPicPr>
        <xdr:cNvPr id="103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362825" y="7820025"/>
          <a:ext cx="1657350" cy="342900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3</xdr:col>
      <xdr:colOff>523875</xdr:colOff>
      <xdr:row>48</xdr:row>
      <xdr:rowOff>152400</xdr:rowOff>
    </xdr:from>
    <xdr:ext cx="4347472" cy="264560"/>
    <xdr:sp macro="" textlink="">
      <xdr:nvSpPr>
        <xdr:cNvPr id="20" name="CasellaDiTesto 19"/>
        <xdr:cNvSpPr txBox="1"/>
      </xdr:nvSpPr>
      <xdr:spPr>
        <a:xfrm>
          <a:off x="5448300" y="9505950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5"/>
  <sheetViews>
    <sheetView tabSelected="1" topLeftCell="A19" workbookViewId="0">
      <selection activeCell="A34" sqref="A34"/>
    </sheetView>
  </sheetViews>
  <sheetFormatPr defaultRowHeight="15"/>
  <cols>
    <col min="1" max="1" width="55.5703125" customWidth="1"/>
  </cols>
  <sheetData>
    <row r="1" spans="1:3" ht="23.25">
      <c r="A1" s="1" t="s">
        <v>0</v>
      </c>
    </row>
    <row r="2" spans="1:3">
      <c r="B2" s="7" t="s">
        <v>10</v>
      </c>
      <c r="C2" s="7" t="s">
        <v>11</v>
      </c>
    </row>
    <row r="3" spans="1:3">
      <c r="A3" s="2" t="s">
        <v>4</v>
      </c>
    </row>
    <row r="4" spans="1:3">
      <c r="A4" s="3" t="s">
        <v>1</v>
      </c>
      <c r="B4" s="3">
        <v>100</v>
      </c>
    </row>
    <row r="5" spans="1:3">
      <c r="A5" s="3" t="s">
        <v>3</v>
      </c>
      <c r="B5" s="3">
        <v>90</v>
      </c>
    </row>
    <row r="6" spans="1:3" ht="16.5">
      <c r="A6" s="4" t="s">
        <v>2</v>
      </c>
      <c r="B6" s="4"/>
      <c r="C6" s="4">
        <f>B5*PI()/180</f>
        <v>1.5707963267948966</v>
      </c>
    </row>
    <row r="7" spans="1:3">
      <c r="A7" s="4" t="s">
        <v>24</v>
      </c>
      <c r="B7" s="4"/>
      <c r="C7" s="5">
        <f>ROUND(B4/(2*COS(C6/2)),2)</f>
        <v>70.709999999999994</v>
      </c>
    </row>
    <row r="20" spans="1:3">
      <c r="B20" s="7" t="s">
        <v>10</v>
      </c>
      <c r="C20" s="7" t="s">
        <v>11</v>
      </c>
    </row>
    <row r="21" spans="1:3">
      <c r="A21" s="2" t="s">
        <v>5</v>
      </c>
    </row>
    <row r="22" spans="1:3">
      <c r="A22" s="6" t="s">
        <v>1</v>
      </c>
      <c r="B22" s="6">
        <v>100</v>
      </c>
    </row>
    <row r="23" spans="1:3">
      <c r="A23" s="6" t="s">
        <v>6</v>
      </c>
      <c r="B23" s="6">
        <v>50</v>
      </c>
    </row>
    <row r="24" spans="1:3">
      <c r="A24" s="6" t="s">
        <v>7</v>
      </c>
      <c r="B24" s="6">
        <v>20</v>
      </c>
    </row>
    <row r="25" spans="1:3" ht="17.25">
      <c r="A25" s="4" t="s">
        <v>9</v>
      </c>
      <c r="B25" s="4"/>
      <c r="C25" s="4">
        <f>B23*PI()/180</f>
        <v>0.87266462599716477</v>
      </c>
    </row>
    <row r="26" spans="1:3" ht="17.25">
      <c r="A26" s="4" t="s">
        <v>8</v>
      </c>
      <c r="B26" s="4"/>
      <c r="C26" s="4">
        <f>B24*PI()/180</f>
        <v>0.3490658503988659</v>
      </c>
    </row>
    <row r="27" spans="1:3">
      <c r="A27" s="4" t="s">
        <v>12</v>
      </c>
      <c r="B27" s="4"/>
      <c r="C27" s="8">
        <f>ROUND(B22/(SIN(C26)*COS(C25)/SIN(C25)+COS(C26)),2)</f>
        <v>81.52</v>
      </c>
    </row>
    <row r="28" spans="1:3">
      <c r="A28" s="4" t="s">
        <v>13</v>
      </c>
      <c r="B28" s="4"/>
      <c r="C28" s="8">
        <f>ROUND(C27*SIN(C26)/SIN(C25),2)</f>
        <v>36.4</v>
      </c>
    </row>
    <row r="31" spans="1:3">
      <c r="B31" s="7" t="s">
        <v>10</v>
      </c>
      <c r="C31" s="7" t="s">
        <v>11</v>
      </c>
    </row>
    <row r="32" spans="1:3">
      <c r="A32" s="2" t="s">
        <v>14</v>
      </c>
    </row>
    <row r="33" spans="1:3">
      <c r="A33" s="6" t="s">
        <v>1</v>
      </c>
      <c r="B33" s="6">
        <v>100</v>
      </c>
    </row>
    <row r="34" spans="1:3">
      <c r="A34" s="6" t="s">
        <v>25</v>
      </c>
      <c r="B34" s="6">
        <v>0.7</v>
      </c>
    </row>
    <row r="35" spans="1:3">
      <c r="A35" s="4" t="s">
        <v>16</v>
      </c>
      <c r="B35" s="4"/>
      <c r="C35" s="4">
        <f>ROUND(1/B34,2)</f>
        <v>1.43</v>
      </c>
    </row>
    <row r="36" spans="1:3">
      <c r="A36" s="4" t="s">
        <v>15</v>
      </c>
      <c r="B36" s="4"/>
      <c r="C36" s="8">
        <f>ROUND(B33/C35,2)</f>
        <v>69.930000000000007</v>
      </c>
    </row>
    <row r="37" spans="1:3">
      <c r="A37" s="6" t="s">
        <v>6</v>
      </c>
      <c r="B37" s="6">
        <v>160</v>
      </c>
    </row>
    <row r="38" spans="1:3" ht="17.25">
      <c r="A38" s="4" t="s">
        <v>9</v>
      </c>
      <c r="B38" s="4"/>
      <c r="C38" s="4">
        <f>B37*PI()/180</f>
        <v>2.7925268031909272</v>
      </c>
    </row>
    <row r="39" spans="1:3">
      <c r="A39" s="4" t="s">
        <v>20</v>
      </c>
      <c r="B39" s="4"/>
      <c r="C39" s="4">
        <f>(180-B37)*PI()/180</f>
        <v>0.3490658503988659</v>
      </c>
    </row>
    <row r="40" spans="1:3">
      <c r="A40" s="4" t="s">
        <v>22</v>
      </c>
      <c r="B40" s="4"/>
      <c r="C40" s="4">
        <f>C36*SIN(C39)</f>
        <v>23.917468622764016</v>
      </c>
    </row>
    <row r="41" spans="1:3">
      <c r="A41" s="4" t="s">
        <v>23</v>
      </c>
      <c r="B41" s="4"/>
      <c r="C41" s="4">
        <f>ABS(C36*COS(C39))</f>
        <v>65.71270497155858</v>
      </c>
    </row>
    <row r="42" spans="1:3">
      <c r="A42" s="4" t="s">
        <v>21</v>
      </c>
      <c r="B42" s="4"/>
      <c r="C42" s="4">
        <f>B33-C41</f>
        <v>34.28729502844142</v>
      </c>
    </row>
    <row r="43" spans="1:3">
      <c r="A43" s="4" t="s">
        <v>17</v>
      </c>
      <c r="B43" s="4"/>
      <c r="C43" s="8">
        <f>ROUND((C40^2 + C42^2)^(1/2),2)</f>
        <v>41.81</v>
      </c>
    </row>
    <row r="44" spans="1:3">
      <c r="A44" s="4" t="s">
        <v>18</v>
      </c>
      <c r="B44" s="4"/>
      <c r="C44" s="4">
        <f>ROUND(B37-90,1)</f>
        <v>70</v>
      </c>
    </row>
    <row r="45" spans="1:3">
      <c r="A45" s="4" t="s">
        <v>19</v>
      </c>
      <c r="B45" s="4"/>
      <c r="C45" s="4">
        <f>ROUND(ATAN(C40/C42)*180/PI(),1)</f>
        <v>34.9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2023-05-08T11:50:27Z</dcterms:created>
  <dcterms:modified xsi:type="dcterms:W3CDTF">2023-05-10T16:27:42Z</dcterms:modified>
</cp:coreProperties>
</file>